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115" windowHeight="7455"/>
  </bookViews>
  <sheets>
    <sheet name="F-CHART VACIO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D26" i="1"/>
  <c r="Q5" s="1"/>
  <c r="S5" s="1"/>
  <c r="D24"/>
  <c r="D4"/>
  <c r="D5"/>
  <c r="D6"/>
  <c r="D7"/>
  <c r="D8"/>
  <c r="D9"/>
  <c r="D10"/>
  <c r="D11"/>
  <c r="D12"/>
  <c r="D13"/>
  <c r="D14"/>
  <c r="D3"/>
  <c r="R4"/>
  <c r="R5"/>
  <c r="R6"/>
  <c r="R7"/>
  <c r="R8"/>
  <c r="R9"/>
  <c r="R10"/>
  <c r="R11"/>
  <c r="R12"/>
  <c r="R13"/>
  <c r="R14"/>
  <c r="P4"/>
  <c r="P5"/>
  <c r="P6"/>
  <c r="P7"/>
  <c r="P8"/>
  <c r="P9"/>
  <c r="P10"/>
  <c r="P11"/>
  <c r="P12"/>
  <c r="P13"/>
  <c r="P14"/>
  <c r="L4"/>
  <c r="L5"/>
  <c r="L6"/>
  <c r="L7"/>
  <c r="L8"/>
  <c r="L9"/>
  <c r="L10"/>
  <c r="L11"/>
  <c r="L12"/>
  <c r="L13"/>
  <c r="L14"/>
  <c r="L3"/>
  <c r="K4"/>
  <c r="K5"/>
  <c r="K6"/>
  <c r="K7"/>
  <c r="K8"/>
  <c r="K9"/>
  <c r="K10"/>
  <c r="K11"/>
  <c r="K12"/>
  <c r="K13"/>
  <c r="K14"/>
  <c r="K3"/>
  <c r="G4"/>
  <c r="M4" s="1"/>
  <c r="G5"/>
  <c r="M5" s="1"/>
  <c r="G6"/>
  <c r="M6" s="1"/>
  <c r="G7"/>
  <c r="M7" s="1"/>
  <c r="G8"/>
  <c r="M8" s="1"/>
  <c r="G9"/>
  <c r="M9" s="1"/>
  <c r="G10"/>
  <c r="M10" s="1"/>
  <c r="G11"/>
  <c r="M11" s="1"/>
  <c r="G12"/>
  <c r="M12" s="1"/>
  <c r="G13"/>
  <c r="M13" s="1"/>
  <c r="G14"/>
  <c r="M14" s="1"/>
  <c r="P3"/>
  <c r="R3"/>
  <c r="M3"/>
  <c r="G3"/>
  <c r="G15" s="1"/>
  <c r="J22" s="1"/>
  <c r="J23" s="1"/>
  <c r="Q14" l="1"/>
  <c r="S14" s="1"/>
  <c r="Q12"/>
  <c r="S12" s="1"/>
  <c r="T12" s="1"/>
  <c r="Q10"/>
  <c r="S10" s="1"/>
  <c r="Q8"/>
  <c r="S8" s="1"/>
  <c r="T8" s="1"/>
  <c r="Q6"/>
  <c r="S6" s="1"/>
  <c r="Q4"/>
  <c r="S4" s="1"/>
  <c r="T4" s="1"/>
  <c r="Q3"/>
  <c r="S3" s="1"/>
  <c r="Q13"/>
  <c r="S13" s="1"/>
  <c r="T13" s="1"/>
  <c r="Q11"/>
  <c r="S11" s="1"/>
  <c r="Q9"/>
  <c r="S9" s="1"/>
  <c r="T9" s="1"/>
  <c r="U9" s="1"/>
  <c r="Q7"/>
  <c r="S7" s="1"/>
  <c r="T11"/>
  <c r="U11" s="1"/>
  <c r="T7"/>
  <c r="U7" s="1"/>
  <c r="T5"/>
  <c r="T14"/>
  <c r="T10"/>
  <c r="T6"/>
  <c r="T3"/>
  <c r="U3" s="1"/>
  <c r="V3" s="1"/>
  <c r="V7" l="1"/>
  <c r="W7" s="1"/>
  <c r="V11"/>
  <c r="W11" s="1"/>
  <c r="U5"/>
  <c r="V5" s="1"/>
  <c r="W5" s="1"/>
  <c r="U13"/>
  <c r="V13" s="1"/>
  <c r="W13" s="1"/>
  <c r="U6"/>
  <c r="V6" s="1"/>
  <c r="W6" s="1"/>
  <c r="U10"/>
  <c r="V10" s="1"/>
  <c r="W10" s="1"/>
  <c r="U14"/>
  <c r="V14" s="1"/>
  <c r="W14" s="1"/>
  <c r="V9"/>
  <c r="W9" s="1"/>
  <c r="U4"/>
  <c r="V4" s="1"/>
  <c r="U8"/>
  <c r="V8" s="1"/>
  <c r="W8" s="1"/>
  <c r="U12"/>
  <c r="V12" s="1"/>
  <c r="W12" s="1"/>
  <c r="W3"/>
  <c r="W4" l="1"/>
  <c r="V15"/>
  <c r="W15" s="1"/>
</calcChain>
</file>

<file path=xl/sharedStrings.xml><?xml version="1.0" encoding="utf-8"?>
<sst xmlns="http://schemas.openxmlformats.org/spreadsheetml/2006/main" count="51" uniqueCount="51">
  <si>
    <t>METODO F-CHART</t>
  </si>
  <si>
    <t>DIAS</t>
  </si>
  <si>
    <t>% OCUPACION</t>
  </si>
  <si>
    <t xml:space="preserve">tª RED </t>
  </si>
  <si>
    <t>SALTO TÉRMICO</t>
  </si>
  <si>
    <t xml:space="preserve">H </t>
  </si>
  <si>
    <t xml:space="preserve">Hcorregida </t>
  </si>
  <si>
    <t>K</t>
  </si>
  <si>
    <t>CONSUMO MENSUAL (l)</t>
  </si>
  <si>
    <t>NECESIDAD MES (mj/mes)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</si>
  <si>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</si>
  <si>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</si>
  <si>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</si>
  <si>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</si>
  <si>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</si>
  <si>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</si>
  <si>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</si>
  <si>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</si>
  <si>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</si>
  <si>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</si>
  <si>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NOVIEMBRE</t>
  </si>
  <si>
    <t>DICIEMBRE</t>
  </si>
  <si>
    <t>COLECTOR</t>
  </si>
  <si>
    <t>Area</t>
  </si>
  <si>
    <t>PREDIMENSIONADO COLECTORES</t>
  </si>
  <si>
    <t>Area predimensionada</t>
  </si>
  <si>
    <t>Nº colectores predimensionados</t>
  </si>
  <si>
    <t>Area redondeada</t>
  </si>
  <si>
    <t>D2</t>
  </si>
  <si>
    <t>ENERGÍA PERDIDA (Ep)</t>
  </si>
  <si>
    <t>K1</t>
  </si>
  <si>
    <t>K2</t>
  </si>
  <si>
    <t xml:space="preserve">TEMPERATURA AMBIENTE </t>
  </si>
  <si>
    <t>SEGUNDOS DE SOL UTILES AL DIA</t>
  </si>
  <si>
    <t>HORAS DE SOL UTILES AL DIA</t>
  </si>
  <si>
    <t>D1</t>
  </si>
  <si>
    <t>fmes</t>
  </si>
  <si>
    <t>Qu mes</t>
  </si>
  <si>
    <t>COBERTURA SOLAR MES</t>
  </si>
  <si>
    <t>R1 (ENERGÍA MENSUAL INCIDENTE POR M2 DE SUPERFICIE) MJ</t>
  </si>
  <si>
    <t>ENERGÍA ABSORBIDA (Ea) MJ</t>
  </si>
  <si>
    <t>OCTUBRE</t>
  </si>
  <si>
    <t>TOTAL</t>
  </si>
  <si>
    <r>
      <t>F</t>
    </r>
    <r>
      <rPr>
        <b/>
        <vertAlign val="subscript"/>
        <sz val="8"/>
        <rFont val="Arial"/>
        <family val="2"/>
      </rPr>
      <t>R</t>
    </r>
    <r>
      <rPr>
        <b/>
        <sz val="8"/>
        <color theme="1"/>
        <rFont val="Arial"/>
        <family val="2"/>
      </rPr>
      <t>(</t>
    </r>
    <r>
      <rPr>
        <b/>
        <sz val="8"/>
        <rFont val="Arial"/>
        <family val="2"/>
      </rPr>
      <t>ta</t>
    </r>
    <r>
      <rPr>
        <b/>
        <sz val="8"/>
        <color theme="1"/>
        <rFont val="Arial"/>
        <family val="2"/>
      </rPr>
      <t>)</t>
    </r>
    <r>
      <rPr>
        <b/>
        <vertAlign val="subscript"/>
        <sz val="8"/>
        <rFont val="Arial"/>
        <family val="2"/>
      </rPr>
      <t>n</t>
    </r>
  </si>
  <si>
    <r>
      <t>F</t>
    </r>
    <r>
      <rPr>
        <b/>
        <vertAlign val="subscript"/>
        <sz val="8"/>
        <rFont val="Arial"/>
        <family val="2"/>
      </rPr>
      <t>R</t>
    </r>
    <r>
      <rPr>
        <b/>
        <sz val="8"/>
        <color theme="1"/>
        <rFont val="Arial"/>
        <family val="2"/>
      </rPr>
      <t>U</t>
    </r>
    <r>
      <rPr>
        <b/>
        <vertAlign val="subscript"/>
        <sz val="8"/>
        <rFont val="Arial"/>
        <family val="2"/>
      </rPr>
      <t>L</t>
    </r>
  </si>
  <si>
    <t>VOLUMEN CONSUMO DIARIO EN LITROS</t>
  </si>
  <si>
    <t>ZONA CLIMÁTICA</t>
  </si>
  <si>
    <t>IV</t>
  </si>
  <si>
    <t>% SUSTITUCIÓN OBLIGATORIO</t>
  </si>
  <si>
    <t>NECESIDADES ANUALES TOTALES EN MJ</t>
  </si>
  <si>
    <t>NECESIDADES TOTALES A CUBRIR EN MJ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</si>
</sst>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Verdana"/>
      <family val="2"/>
    </font>
    <font>
      <b/>
      <sz val="8"/>
      <color indexed="6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bscript"/>
      <sz val="8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5" fillId="0" borderId="0" xfId="0" applyFont="1"/>
    <xf numFmtId="2" fontId="5" fillId="0" borderId="0" xfId="0" applyNumberFormat="1" applyFont="1"/>
    <xf numFmtId="0" fontId="6" fillId="0" borderId="2" xfId="0" applyFont="1" applyBorder="1" applyAlignment="1">
      <alignment horizontal="left"/>
    </xf>
    <xf numFmtId="0" fontId="5" fillId="0" borderId="2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255" wrapText="1"/>
    </xf>
    <xf numFmtId="2" fontId="5" fillId="0" borderId="2" xfId="0" applyNumberFormat="1" applyFont="1" applyBorder="1"/>
    <xf numFmtId="2" fontId="4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9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6"/>
  <sheetViews>
    <sheetView tabSelected="1" topLeftCell="H1" workbookViewId="0">
      <selection activeCell="U3" sqref="U3"/>
    </sheetView>
  </sheetViews>
  <sheetFormatPr baseColWidth="10" defaultRowHeight="11.25"/>
  <cols>
    <col min="1" max="1" width="13" style="1" bestFit="1" customWidth="1"/>
    <col min="2" max="10" width="11.42578125" style="1"/>
    <col min="11" max="11" width="16.85546875" style="1" customWidth="1"/>
    <col min="12" max="16384" width="11.42578125" style="1"/>
  </cols>
  <sheetData>
    <row r="1" spans="1:23" ht="15.75">
      <c r="A1" s="4"/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ht="145.5" customHeight="1">
      <c r="A2" s="4" t="s">
        <v>10</v>
      </c>
      <c r="B2" s="5" t="s">
        <v>1</v>
      </c>
      <c r="C2" s="5" t="s">
        <v>2</v>
      </c>
      <c r="D2" s="5" t="s">
        <v>8</v>
      </c>
      <c r="E2" s="5" t="s">
        <v>3</v>
      </c>
      <c r="F2" s="5" t="s">
        <v>4</v>
      </c>
      <c r="G2" s="5" t="s">
        <v>9</v>
      </c>
      <c r="H2" s="6" t="s">
        <v>5</v>
      </c>
      <c r="I2" s="6" t="s">
        <v>6</v>
      </c>
      <c r="J2" s="6" t="s">
        <v>7</v>
      </c>
      <c r="K2" s="6" t="s">
        <v>39</v>
      </c>
      <c r="L2" s="6" t="s">
        <v>40</v>
      </c>
      <c r="M2" s="6" t="s">
        <v>35</v>
      </c>
      <c r="N2" s="6" t="s">
        <v>32</v>
      </c>
      <c r="O2" s="6" t="s">
        <v>34</v>
      </c>
      <c r="P2" s="6" t="s">
        <v>33</v>
      </c>
      <c r="Q2" s="6" t="s">
        <v>30</v>
      </c>
      <c r="R2" s="6" t="s">
        <v>31</v>
      </c>
      <c r="S2" s="6" t="s">
        <v>29</v>
      </c>
      <c r="T2" s="6" t="s">
        <v>28</v>
      </c>
      <c r="U2" s="6" t="s">
        <v>36</v>
      </c>
      <c r="V2" s="6" t="s">
        <v>37</v>
      </c>
      <c r="W2" s="6" t="s">
        <v>38</v>
      </c>
    </row>
    <row r="3" spans="1:23">
      <c r="A3" s="4" t="s">
        <v>11</v>
      </c>
      <c r="B3" s="4">
        <v>31</v>
      </c>
      <c r="C3" s="4">
        <v>80</v>
      </c>
      <c r="D3" s="4">
        <f>C3*22*B3</f>
        <v>54560</v>
      </c>
      <c r="E3" s="4">
        <v>6</v>
      </c>
      <c r="F3" s="4">
        <v>54</v>
      </c>
      <c r="G3" s="7">
        <f>D3*F3*4187/1000000</f>
        <v>12335.90688</v>
      </c>
      <c r="H3" s="8">
        <v>6.7</v>
      </c>
      <c r="I3" s="8">
        <v>6.7</v>
      </c>
      <c r="J3" s="8">
        <v>1.3</v>
      </c>
      <c r="K3" s="8">
        <f>I3*J3*B3</f>
        <v>270.01000000000005</v>
      </c>
      <c r="L3" s="7">
        <f>0.94*$D$26*$D$20*K3*0.95</f>
        <v>5136.9037770492005</v>
      </c>
      <c r="M3" s="7">
        <f>L3/G3</f>
        <v>0.41641881922581442</v>
      </c>
      <c r="N3" s="4">
        <v>6</v>
      </c>
      <c r="O3" s="4">
        <v>8</v>
      </c>
      <c r="P3" s="4">
        <f>8*3600</f>
        <v>28800</v>
      </c>
      <c r="Q3" s="7">
        <f>POWER((2000/(75*$D$26)),-0.25)</f>
        <v>1.0288521399417123</v>
      </c>
      <c r="R3" s="7">
        <f>(11.6 + 1.18*60 + 3.86*E3-2.32*N3)/(100-N3)</f>
        <v>0.97489361702127642</v>
      </c>
      <c r="S3" s="7">
        <f>($D$26*$D$21*0.95*(100-N3)*P3*B3*Q3*R3)/1000000</f>
        <v>8817.0396116728498</v>
      </c>
      <c r="T3" s="7">
        <f>S3/G3</f>
        <v>0.71474596050718964</v>
      </c>
      <c r="U3" s="7">
        <f>(1.029*M3)-(0.065*T3)-(0.245*M3^2)+(0.0018*T3^2)+(0.0215*M3^3)</f>
        <v>0.34202438616185249</v>
      </c>
      <c r="V3" s="7">
        <f>U3*G3</f>
        <v>4219.1809783817735</v>
      </c>
      <c r="W3" s="7">
        <f>V3/G3</f>
        <v>0.34202438616185254</v>
      </c>
    </row>
    <row r="4" spans="1:23">
      <c r="A4" s="4" t="s">
        <v>12</v>
      </c>
      <c r="B4" s="9">
        <v>28</v>
      </c>
      <c r="C4" s="4">
        <v>80</v>
      </c>
      <c r="D4" s="4">
        <f t="shared" ref="D4:D14" si="0">C4*22*B4</f>
        <v>49280</v>
      </c>
      <c r="E4" s="9">
        <v>7</v>
      </c>
      <c r="F4" s="9">
        <v>53</v>
      </c>
      <c r="G4" s="7">
        <f t="shared" ref="G4:G14" si="1">D4*F4*4187/1000000</f>
        <v>10935.774079999999</v>
      </c>
      <c r="H4" s="8">
        <v>10.6</v>
      </c>
      <c r="I4" s="8">
        <v>10.6</v>
      </c>
      <c r="J4" s="8">
        <v>1.23</v>
      </c>
      <c r="K4" s="8">
        <f t="shared" ref="K4:K14" si="2">I4*J4*B4</f>
        <v>365.06400000000002</v>
      </c>
      <c r="L4" s="7">
        <f t="shared" ref="L4:L14" si="3">0.94*$D$26*$D$20*K4*0.95</f>
        <v>6945.2932871548801</v>
      </c>
      <c r="M4" s="7">
        <f t="shared" ref="M4:M14" si="4">L4/G4</f>
        <v>0.63509846091799294</v>
      </c>
      <c r="N4" s="9">
        <v>8</v>
      </c>
      <c r="O4" s="9">
        <v>9</v>
      </c>
      <c r="P4" s="4">
        <f t="shared" ref="P4:P14" si="5">8*3600</f>
        <v>28800</v>
      </c>
      <c r="Q4" s="7">
        <f t="shared" ref="Q4:Q14" si="6">POWER((2000/(75*$D$26)),-0.25)</f>
        <v>1.0288521399417123</v>
      </c>
      <c r="R4" s="7">
        <f t="shared" ref="R4:R14" si="7">(11.6 + 1.18*60 + 3.86*E4-2.32*N4)/(100-N4)</f>
        <v>0.9876086956521738</v>
      </c>
      <c r="S4" s="7">
        <f t="shared" ref="S4:S14" si="8">($D$26*$D$21*0.95*(100-N4)*P4*B4*Q4*R4)/1000000</f>
        <v>7895.9934861747452</v>
      </c>
      <c r="T4" s="7">
        <f t="shared" ref="T4:T14" si="9">S4/G4</f>
        <v>0.72203334015608578</v>
      </c>
      <c r="U4" s="7">
        <f t="shared" ref="U4:U14" si="10">(1.029*M4)-(0.065*T4)-(0.245*M4^2)+(0.0018*T4^2)+(0.0215*M4^3)</f>
        <v>0.5142093740267758</v>
      </c>
      <c r="V4" s="7">
        <f t="shared" ref="V4:V14" si="11">U4*G4</f>
        <v>5623.27754417504</v>
      </c>
      <c r="W4" s="7">
        <f t="shared" ref="W4:W15" si="12">V4/G4</f>
        <v>0.5142093740267758</v>
      </c>
    </row>
    <row r="5" spans="1:23">
      <c r="A5" s="4" t="s">
        <v>13</v>
      </c>
      <c r="B5" s="9">
        <v>31</v>
      </c>
      <c r="C5" s="4">
        <v>80</v>
      </c>
      <c r="D5" s="4">
        <f t="shared" si="0"/>
        <v>54560</v>
      </c>
      <c r="E5" s="9">
        <v>9</v>
      </c>
      <c r="F5" s="9">
        <v>51</v>
      </c>
      <c r="G5" s="7">
        <f t="shared" si="1"/>
        <v>11650.57872</v>
      </c>
      <c r="H5" s="8">
        <v>13.6</v>
      </c>
      <c r="I5" s="8">
        <v>13.6</v>
      </c>
      <c r="J5" s="8">
        <v>1.1599999999999999</v>
      </c>
      <c r="K5" s="8">
        <f t="shared" si="2"/>
        <v>489.05599999999993</v>
      </c>
      <c r="L5" s="7">
        <f t="shared" si="3"/>
        <v>9304.2243383155183</v>
      </c>
      <c r="M5" s="7">
        <f t="shared" si="4"/>
        <v>0.79860619475866845</v>
      </c>
      <c r="N5" s="9">
        <v>11</v>
      </c>
      <c r="O5" s="9">
        <v>9</v>
      </c>
      <c r="P5" s="4">
        <f t="shared" si="5"/>
        <v>28800</v>
      </c>
      <c r="Q5" s="7">
        <f t="shared" si="6"/>
        <v>1.0288521399417123</v>
      </c>
      <c r="R5" s="7">
        <f t="shared" si="7"/>
        <v>1.0294382022471908</v>
      </c>
      <c r="S5" s="7">
        <f t="shared" si="8"/>
        <v>8815.1153341495665</v>
      </c>
      <c r="T5" s="7">
        <f t="shared" si="9"/>
        <v>0.75662467470539241</v>
      </c>
      <c r="U5" s="7">
        <f t="shared" si="10"/>
        <v>0.62831209576707814</v>
      </c>
      <c r="V5" s="7">
        <f t="shared" si="11"/>
        <v>7320.1995324625223</v>
      </c>
      <c r="W5" s="7">
        <f t="shared" si="12"/>
        <v>0.62831209576707814</v>
      </c>
    </row>
    <row r="6" spans="1:23">
      <c r="A6" s="4" t="s">
        <v>14</v>
      </c>
      <c r="B6" s="9">
        <v>30</v>
      </c>
      <c r="C6" s="4">
        <v>80</v>
      </c>
      <c r="D6" s="4">
        <f t="shared" si="0"/>
        <v>52800</v>
      </c>
      <c r="E6" s="9">
        <v>11</v>
      </c>
      <c r="F6" s="9">
        <v>49</v>
      </c>
      <c r="G6" s="7">
        <f t="shared" si="1"/>
        <v>10832.606400000001</v>
      </c>
      <c r="H6" s="8">
        <v>18.8</v>
      </c>
      <c r="I6" s="8">
        <v>18.8</v>
      </c>
      <c r="J6" s="8">
        <v>1.05</v>
      </c>
      <c r="K6" s="8">
        <f t="shared" si="2"/>
        <v>592.20000000000005</v>
      </c>
      <c r="L6" s="7">
        <f t="shared" si="3"/>
        <v>11266.525005624</v>
      </c>
      <c r="M6" s="7">
        <f t="shared" si="4"/>
        <v>1.0400567130015912</v>
      </c>
      <c r="N6" s="9">
        <v>13</v>
      </c>
      <c r="O6" s="9">
        <v>9.5</v>
      </c>
      <c r="P6" s="4">
        <f t="shared" si="5"/>
        <v>28800</v>
      </c>
      <c r="Q6" s="7">
        <f t="shared" si="6"/>
        <v>1.0288521399417123</v>
      </c>
      <c r="R6" s="7">
        <f t="shared" si="7"/>
        <v>1.0885057471264366</v>
      </c>
      <c r="S6" s="7">
        <f t="shared" si="8"/>
        <v>8817.5361994207924</v>
      </c>
      <c r="T6" s="7">
        <f t="shared" si="9"/>
        <v>0.81398103778798725</v>
      </c>
      <c r="U6" s="7">
        <f t="shared" si="10"/>
        <v>0.77766983841880921</v>
      </c>
      <c r="V6" s="7">
        <f t="shared" si="11"/>
        <v>8424.1912687425593</v>
      </c>
      <c r="W6" s="7">
        <f t="shared" si="12"/>
        <v>0.77766983841880921</v>
      </c>
    </row>
    <row r="7" spans="1:23">
      <c r="A7" s="4" t="s">
        <v>15</v>
      </c>
      <c r="B7" s="9">
        <v>31</v>
      </c>
      <c r="C7" s="4">
        <v>80</v>
      </c>
      <c r="D7" s="4">
        <f t="shared" si="0"/>
        <v>54560</v>
      </c>
      <c r="E7" s="9">
        <v>12</v>
      </c>
      <c r="F7" s="9">
        <v>48</v>
      </c>
      <c r="G7" s="7">
        <f t="shared" si="1"/>
        <v>10965.25056</v>
      </c>
      <c r="H7" s="8">
        <v>20.9</v>
      </c>
      <c r="I7" s="8">
        <v>20.9</v>
      </c>
      <c r="J7" s="8">
        <v>1.02</v>
      </c>
      <c r="K7" s="8">
        <f t="shared" si="2"/>
        <v>660.85799999999995</v>
      </c>
      <c r="L7" s="7">
        <f t="shared" si="3"/>
        <v>12572.734181301359</v>
      </c>
      <c r="M7" s="7">
        <f t="shared" si="4"/>
        <v>1.146597983557738</v>
      </c>
      <c r="N7" s="9">
        <v>18</v>
      </c>
      <c r="O7" s="9">
        <v>9.5</v>
      </c>
      <c r="P7" s="4">
        <f t="shared" si="5"/>
        <v>28800</v>
      </c>
      <c r="Q7" s="7">
        <f t="shared" si="6"/>
        <v>1.0288521399417123</v>
      </c>
      <c r="R7" s="7">
        <f t="shared" si="7"/>
        <v>1.0604878048780488</v>
      </c>
      <c r="S7" s="7">
        <f t="shared" si="8"/>
        <v>8366.7586712251323</v>
      </c>
      <c r="T7" s="7">
        <f t="shared" si="9"/>
        <v>0.76302485068112591</v>
      </c>
      <c r="U7" s="7">
        <f t="shared" si="10"/>
        <v>0.8416118568312162</v>
      </c>
      <c r="V7" s="7">
        <f t="shared" si="11"/>
        <v>9228.4848844211338</v>
      </c>
      <c r="W7" s="7">
        <f t="shared" si="12"/>
        <v>0.8416118568312162</v>
      </c>
    </row>
    <row r="8" spans="1:23">
      <c r="A8" s="4" t="s">
        <v>16</v>
      </c>
      <c r="B8" s="9">
        <v>30</v>
      </c>
      <c r="C8" s="4">
        <v>80</v>
      </c>
      <c r="D8" s="4">
        <f t="shared" si="0"/>
        <v>52800</v>
      </c>
      <c r="E8" s="9">
        <v>13</v>
      </c>
      <c r="F8" s="9">
        <v>47</v>
      </c>
      <c r="G8" s="7">
        <f t="shared" si="1"/>
        <v>10390.459199999999</v>
      </c>
      <c r="H8" s="8">
        <v>23.5</v>
      </c>
      <c r="I8" s="8">
        <v>23.5</v>
      </c>
      <c r="J8" s="8">
        <v>1</v>
      </c>
      <c r="K8" s="8">
        <f t="shared" si="2"/>
        <v>705</v>
      </c>
      <c r="L8" s="7">
        <f t="shared" si="3"/>
        <v>13412.529768599999</v>
      </c>
      <c r="M8" s="7">
        <f t="shared" si="4"/>
        <v>1.290850530321124</v>
      </c>
      <c r="N8" s="9">
        <v>23</v>
      </c>
      <c r="O8" s="9">
        <v>9.5</v>
      </c>
      <c r="P8" s="4">
        <f t="shared" si="5"/>
        <v>28800</v>
      </c>
      <c r="Q8" s="7">
        <f t="shared" si="6"/>
        <v>1.0288521399417123</v>
      </c>
      <c r="R8" s="7">
        <f t="shared" si="7"/>
        <v>1.0288311688311687</v>
      </c>
      <c r="S8" s="7">
        <f t="shared" si="8"/>
        <v>7376.1902610149427</v>
      </c>
      <c r="T8" s="7">
        <f t="shared" si="9"/>
        <v>0.70990031518673813</v>
      </c>
      <c r="U8" s="7">
        <f t="shared" si="10"/>
        <v>0.9210516678954761</v>
      </c>
      <c r="V8" s="7">
        <f t="shared" si="11"/>
        <v>9570.1497763598945</v>
      </c>
      <c r="W8" s="7">
        <f t="shared" si="12"/>
        <v>0.92105166789547621</v>
      </c>
    </row>
    <row r="9" spans="1:23">
      <c r="A9" s="4" t="s">
        <v>17</v>
      </c>
      <c r="B9" s="9">
        <v>31</v>
      </c>
      <c r="C9" s="4">
        <v>80</v>
      </c>
      <c r="D9" s="4">
        <f t="shared" si="0"/>
        <v>54560</v>
      </c>
      <c r="E9" s="9">
        <v>14</v>
      </c>
      <c r="F9" s="9">
        <v>46</v>
      </c>
      <c r="G9" s="7">
        <f t="shared" si="1"/>
        <v>10508.36512</v>
      </c>
      <c r="H9" s="8">
        <v>26</v>
      </c>
      <c r="I9" s="8">
        <v>26</v>
      </c>
      <c r="J9" s="8">
        <v>1.02</v>
      </c>
      <c r="K9" s="8">
        <f t="shared" si="2"/>
        <v>822.12</v>
      </c>
      <c r="L9" s="7">
        <f t="shared" si="3"/>
        <v>15640.721948030401</v>
      </c>
      <c r="M9" s="7">
        <f t="shared" si="4"/>
        <v>1.4884067853963567</v>
      </c>
      <c r="N9" s="9">
        <v>28</v>
      </c>
      <c r="O9" s="9">
        <v>9.5</v>
      </c>
      <c r="P9" s="4">
        <f t="shared" si="5"/>
        <v>28800</v>
      </c>
      <c r="Q9" s="7">
        <f t="shared" si="6"/>
        <v>1.0288521399417123</v>
      </c>
      <c r="R9" s="7">
        <f t="shared" si="7"/>
        <v>0.99277777777777787</v>
      </c>
      <c r="S9" s="7">
        <f t="shared" si="8"/>
        <v>6877.3678682057534</v>
      </c>
      <c r="T9" s="7">
        <f t="shared" si="9"/>
        <v>0.65446601727955123</v>
      </c>
      <c r="U9" s="7">
        <f t="shared" si="10"/>
        <v>1.0179323662064563</v>
      </c>
      <c r="V9" s="7">
        <f t="shared" si="11"/>
        <v>10696.804971562993</v>
      </c>
      <c r="W9" s="7">
        <f t="shared" si="12"/>
        <v>1.0179323662064563</v>
      </c>
    </row>
    <row r="10" spans="1:23">
      <c r="A10" s="4" t="s">
        <v>18</v>
      </c>
      <c r="B10" s="9">
        <v>31</v>
      </c>
      <c r="C10" s="4">
        <v>80</v>
      </c>
      <c r="D10" s="4">
        <f t="shared" si="0"/>
        <v>54560</v>
      </c>
      <c r="E10" s="9">
        <v>13</v>
      </c>
      <c r="F10" s="9">
        <v>47</v>
      </c>
      <c r="G10" s="7">
        <f t="shared" si="1"/>
        <v>10736.807839999999</v>
      </c>
      <c r="H10" s="8">
        <v>23.1</v>
      </c>
      <c r="I10" s="8">
        <v>23.1</v>
      </c>
      <c r="J10" s="8">
        <v>1.0900000000000001</v>
      </c>
      <c r="K10" s="8">
        <f t="shared" si="2"/>
        <v>780.54900000000009</v>
      </c>
      <c r="L10" s="7">
        <f t="shared" si="3"/>
        <v>14849.839288441082</v>
      </c>
      <c r="M10" s="7">
        <f t="shared" si="4"/>
        <v>1.3830776809768333</v>
      </c>
      <c r="N10" s="9">
        <v>26</v>
      </c>
      <c r="O10" s="9">
        <v>9.5</v>
      </c>
      <c r="P10" s="4">
        <f t="shared" si="5"/>
        <v>28800</v>
      </c>
      <c r="Q10" s="7">
        <f t="shared" si="6"/>
        <v>1.0288521399417123</v>
      </c>
      <c r="R10" s="7">
        <f t="shared" si="7"/>
        <v>0.97648648648648639</v>
      </c>
      <c r="S10" s="7">
        <f t="shared" si="8"/>
        <v>6952.414691613707</v>
      </c>
      <c r="T10" s="7">
        <f t="shared" si="9"/>
        <v>0.64753088582925666</v>
      </c>
      <c r="U10" s="7">
        <f t="shared" si="10"/>
        <v>0.97007314583662441</v>
      </c>
      <c r="V10" s="7">
        <f t="shared" si="11"/>
        <v>10415.488957592132</v>
      </c>
      <c r="W10" s="7">
        <f t="shared" si="12"/>
        <v>0.97007314583662441</v>
      </c>
    </row>
    <row r="11" spans="1:23">
      <c r="A11" s="4" t="s">
        <v>19</v>
      </c>
      <c r="B11" s="9">
        <v>30</v>
      </c>
      <c r="C11" s="4">
        <v>80</v>
      </c>
      <c r="D11" s="4">
        <f t="shared" si="0"/>
        <v>52800</v>
      </c>
      <c r="E11" s="9">
        <v>12</v>
      </c>
      <c r="F11" s="9">
        <v>48</v>
      </c>
      <c r="G11" s="7">
        <f t="shared" si="1"/>
        <v>10611.532800000001</v>
      </c>
      <c r="H11" s="8">
        <v>16.899999999999999</v>
      </c>
      <c r="I11" s="8">
        <v>16.899999999999999</v>
      </c>
      <c r="J11" s="8">
        <v>1.19</v>
      </c>
      <c r="K11" s="8">
        <f t="shared" si="2"/>
        <v>603.32999999999993</v>
      </c>
      <c r="L11" s="7">
        <f t="shared" si="3"/>
        <v>11478.271752183598</v>
      </c>
      <c r="M11" s="7">
        <f t="shared" si="4"/>
        <v>1.0816789589703382</v>
      </c>
      <c r="N11" s="9">
        <v>21</v>
      </c>
      <c r="O11" s="9">
        <v>9</v>
      </c>
      <c r="P11" s="4">
        <f t="shared" si="5"/>
        <v>28800</v>
      </c>
      <c r="Q11" s="7">
        <f t="shared" si="6"/>
        <v>1.0288521399417123</v>
      </c>
      <c r="R11" s="7">
        <f t="shared" si="7"/>
        <v>1.0126582278481013</v>
      </c>
      <c r="S11" s="7">
        <f t="shared" si="8"/>
        <v>7448.8162191516722</v>
      </c>
      <c r="T11" s="7">
        <f t="shared" si="9"/>
        <v>0.70195478443525816</v>
      </c>
      <c r="U11" s="7">
        <f t="shared" si="10"/>
        <v>0.80886064225967602</v>
      </c>
      <c r="V11" s="7">
        <f t="shared" si="11"/>
        <v>8583.2512359676184</v>
      </c>
      <c r="W11" s="7">
        <f t="shared" si="12"/>
        <v>0.80886064225967602</v>
      </c>
    </row>
    <row r="12" spans="1:23">
      <c r="A12" s="4" t="s">
        <v>41</v>
      </c>
      <c r="B12" s="9">
        <v>31</v>
      </c>
      <c r="C12" s="4">
        <v>80</v>
      </c>
      <c r="D12" s="4">
        <f t="shared" si="0"/>
        <v>54560</v>
      </c>
      <c r="E12" s="9">
        <v>11</v>
      </c>
      <c r="F12" s="9">
        <v>49</v>
      </c>
      <c r="G12" s="7">
        <f t="shared" si="1"/>
        <v>11193.69328</v>
      </c>
      <c r="H12" s="8">
        <v>11.4</v>
      </c>
      <c r="I12" s="8">
        <v>11.4</v>
      </c>
      <c r="J12" s="8">
        <v>1.3</v>
      </c>
      <c r="K12" s="8">
        <f t="shared" si="2"/>
        <v>459.42</v>
      </c>
      <c r="L12" s="7">
        <f t="shared" si="3"/>
        <v>8740.4034415463993</v>
      </c>
      <c r="M12" s="7">
        <f t="shared" si="4"/>
        <v>0.78083285140241043</v>
      </c>
      <c r="N12" s="9">
        <v>15</v>
      </c>
      <c r="O12" s="9">
        <v>9</v>
      </c>
      <c r="P12" s="4">
        <f t="shared" si="5"/>
        <v>28800</v>
      </c>
      <c r="Q12" s="7">
        <f t="shared" si="6"/>
        <v>1.0288521399417123</v>
      </c>
      <c r="R12" s="7">
        <f t="shared" si="7"/>
        <v>1.0595294117647058</v>
      </c>
      <c r="S12" s="7">
        <f t="shared" si="8"/>
        <v>8665.0216873336612</v>
      </c>
      <c r="T12" s="7">
        <f t="shared" si="9"/>
        <v>0.77409854554578805</v>
      </c>
      <c r="U12" s="7">
        <f t="shared" si="10"/>
        <v>0.61509830978691993</v>
      </c>
      <c r="V12" s="7">
        <f t="shared" si="11"/>
        <v>6885.2218168012032</v>
      </c>
      <c r="W12" s="7">
        <f t="shared" si="12"/>
        <v>0.61509830978691993</v>
      </c>
    </row>
    <row r="13" spans="1:23">
      <c r="A13" s="4" t="s">
        <v>20</v>
      </c>
      <c r="B13" s="9">
        <v>30</v>
      </c>
      <c r="C13" s="4">
        <v>80</v>
      </c>
      <c r="D13" s="4">
        <f t="shared" si="0"/>
        <v>52800</v>
      </c>
      <c r="E13" s="9">
        <v>9</v>
      </c>
      <c r="F13" s="9">
        <v>51</v>
      </c>
      <c r="G13" s="7">
        <f t="shared" si="1"/>
        <v>11274.7536</v>
      </c>
      <c r="H13" s="8">
        <v>7.5</v>
      </c>
      <c r="I13" s="8">
        <v>7.5</v>
      </c>
      <c r="J13" s="8">
        <v>1.38</v>
      </c>
      <c r="K13" s="8">
        <f t="shared" si="2"/>
        <v>310.5</v>
      </c>
      <c r="L13" s="7">
        <f t="shared" si="3"/>
        <v>5907.220557659999</v>
      </c>
      <c r="M13" s="7">
        <f t="shared" si="4"/>
        <v>0.52393345054210316</v>
      </c>
      <c r="N13" s="9">
        <v>11</v>
      </c>
      <c r="O13" s="9">
        <v>8</v>
      </c>
      <c r="P13" s="4">
        <f t="shared" si="5"/>
        <v>28800</v>
      </c>
      <c r="Q13" s="7">
        <f t="shared" si="6"/>
        <v>1.0288521399417123</v>
      </c>
      <c r="R13" s="7">
        <f t="shared" si="7"/>
        <v>1.0294382022471908</v>
      </c>
      <c r="S13" s="7">
        <f t="shared" si="8"/>
        <v>8530.7567749834507</v>
      </c>
      <c r="T13" s="7">
        <f t="shared" si="9"/>
        <v>0.7566246747053923</v>
      </c>
      <c r="U13" s="7">
        <f t="shared" si="10"/>
        <v>0.42681554328745563</v>
      </c>
      <c r="V13" s="7">
        <f t="shared" si="11"/>
        <v>4812.2400832161966</v>
      </c>
      <c r="W13" s="7">
        <f t="shared" si="12"/>
        <v>0.42681554328745569</v>
      </c>
    </row>
    <row r="14" spans="1:23">
      <c r="A14" s="4" t="s">
        <v>21</v>
      </c>
      <c r="B14" s="9">
        <v>31</v>
      </c>
      <c r="C14" s="4">
        <v>80</v>
      </c>
      <c r="D14" s="4">
        <f t="shared" si="0"/>
        <v>54560</v>
      </c>
      <c r="E14" s="9">
        <v>6</v>
      </c>
      <c r="F14" s="9">
        <v>54</v>
      </c>
      <c r="G14" s="7">
        <f t="shared" si="1"/>
        <v>12335.90688</v>
      </c>
      <c r="H14" s="8">
        <v>5.9</v>
      </c>
      <c r="I14" s="8">
        <v>5.9</v>
      </c>
      <c r="J14" s="8">
        <v>1.36</v>
      </c>
      <c r="K14" s="8">
        <f t="shared" si="2"/>
        <v>248.74400000000003</v>
      </c>
      <c r="L14" s="7">
        <f t="shared" si="3"/>
        <v>4732.3209996604801</v>
      </c>
      <c r="M14" s="7">
        <f t="shared" si="4"/>
        <v>0.38362165389987768</v>
      </c>
      <c r="N14" s="9">
        <v>7</v>
      </c>
      <c r="O14" s="9">
        <v>7.5</v>
      </c>
      <c r="P14" s="4">
        <f t="shared" si="5"/>
        <v>28800</v>
      </c>
      <c r="Q14" s="7">
        <f t="shared" si="6"/>
        <v>1.0288521399417123</v>
      </c>
      <c r="R14" s="7">
        <f t="shared" si="7"/>
        <v>0.96043010752688163</v>
      </c>
      <c r="S14" s="7">
        <f t="shared" si="8"/>
        <v>8593.8234189722716</v>
      </c>
      <c r="T14" s="7">
        <f t="shared" si="9"/>
        <v>0.69665112606396973</v>
      </c>
      <c r="U14" s="7">
        <f t="shared" si="10"/>
        <v>0.3154961760887105</v>
      </c>
      <c r="V14" s="7">
        <f t="shared" si="11"/>
        <v>3891.9314492264157</v>
      </c>
      <c r="W14" s="7">
        <f t="shared" si="12"/>
        <v>0.3154961760887105</v>
      </c>
    </row>
    <row r="15" spans="1:23">
      <c r="A15" s="1" t="s">
        <v>42</v>
      </c>
      <c r="G15" s="7">
        <f>SUM(G3:G14)</f>
        <v>133771.63535999999</v>
      </c>
      <c r="V15" s="7">
        <f>SUM(V3:V14)</f>
        <v>89670.42249890948</v>
      </c>
      <c r="W15" s="4">
        <f t="shared" si="12"/>
        <v>0.67032463390009867</v>
      </c>
    </row>
    <row r="16" spans="1:23">
      <c r="V16" s="2"/>
    </row>
    <row r="17" spans="1:22">
      <c r="V17" s="2"/>
    </row>
    <row r="19" spans="1:22">
      <c r="A19" s="15" t="s">
        <v>22</v>
      </c>
      <c r="B19" s="16"/>
      <c r="C19" s="16"/>
      <c r="D19" s="17"/>
      <c r="F19" s="18" t="s">
        <v>45</v>
      </c>
      <c r="G19" s="18"/>
      <c r="H19" s="18"/>
      <c r="I19" s="18"/>
      <c r="J19" s="10">
        <v>210</v>
      </c>
    </row>
    <row r="20" spans="1:22">
      <c r="A20" s="13" t="s">
        <v>43</v>
      </c>
      <c r="B20" s="13"/>
      <c r="C20" s="13"/>
      <c r="D20" s="3">
        <v>0.71299999999999997</v>
      </c>
      <c r="F20" s="18" t="s">
        <v>46</v>
      </c>
      <c r="G20" s="18"/>
      <c r="H20" s="18"/>
      <c r="I20" s="18"/>
      <c r="J20" s="10" t="s">
        <v>47</v>
      </c>
    </row>
    <row r="21" spans="1:22">
      <c r="A21" s="13" t="s">
        <v>44</v>
      </c>
      <c r="B21" s="13"/>
      <c r="C21" s="13"/>
      <c r="D21" s="3">
        <v>3.69</v>
      </c>
      <c r="F21" s="18" t="s">
        <v>48</v>
      </c>
      <c r="G21" s="18"/>
      <c r="H21" s="18"/>
      <c r="I21" s="18"/>
      <c r="J21" s="11">
        <v>0.6</v>
      </c>
    </row>
    <row r="22" spans="1:22">
      <c r="A22" s="13" t="s">
        <v>23</v>
      </c>
      <c r="B22" s="13"/>
      <c r="C22" s="13"/>
      <c r="D22" s="3">
        <v>2.4900000000000002</v>
      </c>
      <c r="F22" s="18" t="s">
        <v>49</v>
      </c>
      <c r="G22" s="18"/>
      <c r="H22" s="18"/>
      <c r="I22" s="18"/>
      <c r="J22" s="12">
        <f>G15</f>
        <v>133771.63535999999</v>
      </c>
    </row>
    <row r="23" spans="1:22">
      <c r="A23" s="15" t="s">
        <v>24</v>
      </c>
      <c r="B23" s="16"/>
      <c r="C23" s="16"/>
      <c r="D23" s="17"/>
      <c r="F23" s="18" t="s">
        <v>50</v>
      </c>
      <c r="G23" s="18"/>
      <c r="H23" s="18"/>
      <c r="I23" s="18"/>
      <c r="J23" s="12">
        <f>J21*J22</f>
        <v>80262.981215999986</v>
      </c>
    </row>
    <row r="24" spans="1:22">
      <c r="A24" s="13" t="s">
        <v>25</v>
      </c>
      <c r="B24" s="13"/>
      <c r="C24" s="13"/>
      <c r="D24" s="3">
        <f>1760/70</f>
        <v>25.142857142857142</v>
      </c>
    </row>
    <row r="25" spans="1:22">
      <c r="A25" s="13" t="s">
        <v>26</v>
      </c>
      <c r="B25" s="13"/>
      <c r="C25" s="13"/>
      <c r="D25" s="3">
        <v>12</v>
      </c>
    </row>
    <row r="26" spans="1:22">
      <c r="A26" s="13" t="s">
        <v>27</v>
      </c>
      <c r="B26" s="13"/>
      <c r="C26" s="13"/>
      <c r="D26" s="3">
        <f>D25*D22</f>
        <v>29.880000000000003</v>
      </c>
    </row>
  </sheetData>
  <mergeCells count="14">
    <mergeCell ref="A24:C24"/>
    <mergeCell ref="A25:C25"/>
    <mergeCell ref="A26:C26"/>
    <mergeCell ref="A20:C20"/>
    <mergeCell ref="A21:C21"/>
    <mergeCell ref="A22:C22"/>
    <mergeCell ref="A19:D19"/>
    <mergeCell ref="A23:D23"/>
    <mergeCell ref="B1:W1"/>
    <mergeCell ref="F19:I19"/>
    <mergeCell ref="F20:I20"/>
    <mergeCell ref="F21:I21"/>
    <mergeCell ref="F22:I22"/>
    <mergeCell ref="F23:I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F-CHART VACIO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ANAVARA</dc:creator>
  <cp:lastModifiedBy>ANAVARA</cp:lastModifiedBy>
  <dcterms:created xsi:type="dcterms:W3CDTF">2012-02-12T18:06:13Z</dcterms:created>
  <dcterms:modified xsi:type="dcterms:W3CDTF">2012-02-13T16:59:40Z</dcterms:modified>
</cp:coreProperties>
</file>