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4" windowWidth="8172" windowHeight="5796"/>
  </bookViews>
  <sheets>
    <sheet name="turbina" sheetId="1" r:id="rId1"/>
    <sheet name="graficas" sheetId="3" r:id="rId2"/>
  </sheets>
  <calcPr calcId="124519"/>
  <fileRecoveryPr repairLoad="1"/>
</workbook>
</file>

<file path=xl/calcChain.xml><?xml version="1.0" encoding="utf-8"?>
<calcChain xmlns="http://schemas.openxmlformats.org/spreadsheetml/2006/main">
  <c r="P18" i="1"/>
  <c r="O18"/>
  <c r="N18"/>
  <c r="P17"/>
  <c r="O17"/>
  <c r="N17"/>
  <c r="P16"/>
  <c r="O16"/>
  <c r="N16"/>
  <c r="P15"/>
  <c r="O15"/>
  <c r="N15"/>
  <c r="B16"/>
  <c r="P14"/>
  <c r="O14"/>
  <c r="N14"/>
  <c r="B15"/>
  <c r="P13"/>
  <c r="O13"/>
  <c r="N13"/>
  <c r="P12"/>
  <c r="O12"/>
  <c r="N12"/>
  <c r="P11"/>
  <c r="O11"/>
  <c r="N11"/>
  <c r="B12"/>
  <c r="P10"/>
  <c r="O10"/>
  <c r="N10"/>
  <c r="B11"/>
  <c r="P9"/>
  <c r="O9"/>
  <c r="Q9" s="1"/>
  <c r="S9" s="1"/>
  <c r="T9" s="1"/>
  <c r="N9"/>
  <c r="P8"/>
  <c r="O8"/>
  <c r="N8"/>
  <c r="P7"/>
  <c r="O7"/>
  <c r="Q7" s="1"/>
  <c r="N7"/>
  <c r="P6"/>
  <c r="O6"/>
  <c r="N6"/>
  <c r="P5"/>
  <c r="O5"/>
  <c r="N5"/>
  <c r="P4"/>
  <c r="O4"/>
  <c r="N4"/>
  <c r="Q10" l="1"/>
  <c r="S10" s="1"/>
  <c r="V10" s="1"/>
  <c r="Q18"/>
  <c r="S18" s="1"/>
  <c r="V18" s="1"/>
  <c r="Q4"/>
  <c r="S4" s="1"/>
  <c r="V4" s="1"/>
  <c r="Q6"/>
  <c r="S6" s="1"/>
  <c r="T6" s="1"/>
  <c r="Q8"/>
  <c r="S8" s="1"/>
  <c r="T8" s="1"/>
  <c r="T18"/>
  <c r="U18" s="1"/>
  <c r="Q13"/>
  <c r="S13" s="1"/>
  <c r="T13" s="1"/>
  <c r="Q14"/>
  <c r="S14" s="1"/>
  <c r="Q17"/>
  <c r="S17" s="1"/>
  <c r="T17" s="1"/>
  <c r="Q11"/>
  <c r="Q12"/>
  <c r="S12" s="1"/>
  <c r="T12" s="1"/>
  <c r="Q15"/>
  <c r="Q16"/>
  <c r="S16" s="1"/>
  <c r="T16" s="1"/>
  <c r="V9"/>
  <c r="U9" s="1"/>
  <c r="W9" s="1"/>
  <c r="V17"/>
  <c r="U17" s="1"/>
  <c r="W17" s="1"/>
  <c r="P3"/>
  <c r="O3"/>
  <c r="Q3" s="1"/>
  <c r="S3" s="1"/>
  <c r="N3"/>
  <c r="V3" l="1"/>
  <c r="T3"/>
  <c r="U3" s="1"/>
  <c r="V13"/>
  <c r="U13" s="1"/>
  <c r="W13" s="1"/>
  <c r="V8"/>
  <c r="U8" s="1"/>
  <c r="W8" s="1"/>
  <c r="V6"/>
  <c r="T4"/>
  <c r="T10"/>
  <c r="W18"/>
  <c r="V16"/>
  <c r="U16" s="1"/>
  <c r="W16" s="1"/>
  <c r="V12"/>
  <c r="U12" s="1"/>
  <c r="W12" s="1"/>
  <c r="U6"/>
  <c r="W6" s="1"/>
  <c r="U4"/>
  <c r="W4" s="1"/>
  <c r="U10"/>
  <c r="W10" s="1"/>
  <c r="V14"/>
  <c r="T14"/>
  <c r="S15"/>
  <c r="T15" s="1"/>
  <c r="U15" s="1"/>
  <c r="S11"/>
  <c r="T11" s="1"/>
  <c r="U11" s="1"/>
  <c r="S7"/>
  <c r="V7" s="1"/>
  <c r="W3" l="1"/>
  <c r="T7"/>
  <c r="U7" s="1"/>
  <c r="W7" s="1"/>
  <c r="V11"/>
  <c r="W11" s="1"/>
  <c r="V15"/>
  <c r="W15" s="1"/>
  <c r="U14"/>
  <c r="W14" s="1"/>
  <c r="Q5"/>
  <c r="S5" s="1"/>
  <c r="T5" l="1"/>
  <c r="U5" s="1"/>
  <c r="V5"/>
  <c r="W5" l="1"/>
</calcChain>
</file>

<file path=xl/sharedStrings.xml><?xml version="1.0" encoding="utf-8"?>
<sst xmlns="http://schemas.openxmlformats.org/spreadsheetml/2006/main" count="26" uniqueCount="25">
  <si>
    <t>V m/sg</t>
  </si>
  <si>
    <t>TSR</t>
  </si>
  <si>
    <t>Rendimiento</t>
  </si>
  <si>
    <t>Longitud Pala</t>
  </si>
  <si>
    <t>V punta</t>
  </si>
  <si>
    <t>Longitud rotor</t>
  </si>
  <si>
    <t>Diametro rotor</t>
  </si>
  <si>
    <t>Radio imanes</t>
  </si>
  <si>
    <t>Fc</t>
  </si>
  <si>
    <t>B</t>
  </si>
  <si>
    <t>N</t>
  </si>
  <si>
    <t>Fem</t>
  </si>
  <si>
    <t>I por fase</t>
  </si>
  <si>
    <t>V en diodos</t>
  </si>
  <si>
    <t>I 3 fases</t>
  </si>
  <si>
    <t>W turbina</t>
  </si>
  <si>
    <t>Ren. gen</t>
  </si>
  <si>
    <t>W bateria</t>
  </si>
  <si>
    <t>Perd. gen</t>
  </si>
  <si>
    <t>RPM</t>
  </si>
  <si>
    <t>Nº de dientes</t>
  </si>
  <si>
    <t>Nº de imanes</t>
  </si>
  <si>
    <t>R bobina</t>
  </si>
  <si>
    <t>perd. diodo</t>
  </si>
  <si>
    <t>V bateria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</si>
</sst>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5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/>
    </xf>
    <xf numFmtId="3" fontId="0" fillId="0" borderId="0" xfId="0" applyNumberFormat="1"/>
    <xf numFmtId="0" fontId="2" fillId="0" borderId="0" xfId="0" applyFont="1"/>
    <xf numFmtId="9" fontId="2" fillId="0" borderId="0" xfId="0" applyNumberFormat="1" applyFont="1"/>
    <xf numFmtId="0" fontId="0" fillId="0" borderId="1" xfId="0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9" fontId="2" fillId="0" borderId="13" xfId="0" applyNumberFormat="1" applyFont="1" applyBorder="1"/>
    <xf numFmtId="2" fontId="0" fillId="0" borderId="4" xfId="0" applyNumberFormat="1" applyBorder="1"/>
    <xf numFmtId="9" fontId="0" fillId="0" borderId="14" xfId="0" applyNumberFormat="1" applyBorder="1"/>
    <xf numFmtId="3" fontId="0" fillId="0" borderId="4" xfId="0" applyNumberFormat="1" applyBorder="1"/>
    <xf numFmtId="2" fontId="0" fillId="0" borderId="2" xfId="0" applyNumberFormat="1" applyBorder="1"/>
    <xf numFmtId="3" fontId="0" fillId="0" borderId="2" xfId="0" applyNumberFormat="1" applyBorder="1"/>
    <xf numFmtId="9" fontId="0" fillId="0" borderId="15" xfId="0" applyNumberFormat="1" applyBorder="1"/>
    <xf numFmtId="2" fontId="0" fillId="0" borderId="6" xfId="0" applyNumberFormat="1" applyBorder="1"/>
    <xf numFmtId="3" fontId="0" fillId="0" borderId="6" xfId="0" applyNumberFormat="1" applyBorder="1"/>
    <xf numFmtId="9" fontId="0" fillId="0" borderId="16" xfId="0" applyNumberFormat="1" applyBorder="1"/>
    <xf numFmtId="0" fontId="0" fillId="0" borderId="3" xfId="0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2" fontId="0" fillId="0" borderId="4" xfId="0" applyNumberFormat="1" applyFill="1" applyBorder="1"/>
    <xf numFmtId="3" fontId="0" fillId="0" borderId="4" xfId="0" applyNumberFormat="1" applyFill="1" applyBorder="1"/>
    <xf numFmtId="9" fontId="0" fillId="0" borderId="14" xfId="0" applyNumberFormat="1" applyFill="1" applyBorder="1"/>
    <xf numFmtId="0" fontId="3" fillId="0" borderId="17" xfId="0" applyFont="1" applyBorder="1"/>
    <xf numFmtId="0" fontId="4" fillId="0" borderId="18" xfId="0" applyFont="1" applyBorder="1"/>
    <xf numFmtId="0" fontId="3" fillId="0" borderId="19" xfId="0" applyFont="1" applyBorder="1"/>
    <xf numFmtId="0" fontId="4" fillId="0" borderId="14" xfId="0" applyFont="1" applyBorder="1"/>
    <xf numFmtId="2" fontId="4" fillId="0" borderId="14" xfId="0" applyNumberFormat="1" applyFont="1" applyBorder="1"/>
    <xf numFmtId="0" fontId="3" fillId="0" borderId="20" xfId="0" applyFont="1" applyBorder="1"/>
    <xf numFmtId="0" fontId="4" fillId="0" borderId="21" xfId="0" applyFont="1" applyBorder="1"/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0" xfId="0" applyFon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2" borderId="7" xfId="0" applyFont="1" applyFill="1" applyBorder="1" applyAlignment="1">
      <alignment horizontal="center" wrapText="1"/>
    </xf>
    <xf numFmtId="3" fontId="1" fillId="2" borderId="7" xfId="0" applyNumberFormat="1" applyFont="1" applyFill="1" applyBorder="1" applyAlignment="1">
      <alignment horizontal="center" wrapText="1"/>
    </xf>
    <xf numFmtId="164" fontId="0" fillId="0" borderId="2" xfId="0" applyNumberFormat="1" applyBorder="1"/>
    <xf numFmtId="164" fontId="0" fillId="0" borderId="4" xfId="0" applyNumberFormat="1" applyFill="1" applyBorder="1"/>
    <xf numFmtId="164" fontId="0" fillId="0" borderId="4" xfId="0" applyNumberFormat="1" applyBorder="1"/>
    <xf numFmtId="164" fontId="0" fillId="0" borderId="6" xfId="0" applyNumberFormat="1" applyBorder="1"/>
    <xf numFmtId="1" fontId="1" fillId="2" borderId="7" xfId="0" applyNumberFormat="1" applyFont="1" applyFill="1" applyBorder="1" applyAlignment="1">
      <alignment horizontal="center" wrapText="1"/>
    </xf>
    <xf numFmtId="1" fontId="0" fillId="0" borderId="2" xfId="0" applyNumberFormat="1" applyBorder="1"/>
    <xf numFmtId="1" fontId="0" fillId="0" borderId="4" xfId="0" applyNumberFormat="1" applyFill="1" applyBorder="1"/>
    <xf numFmtId="1" fontId="0" fillId="0" borderId="4" xfId="0" applyNumberFormat="1" applyBorder="1"/>
    <xf numFmtId="1" fontId="0" fillId="0" borderId="6" xfId="0" applyNumberFormat="1" applyBorder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lineChart>
        <c:grouping val="standard"/>
        <c:ser>
          <c:idx val="0"/>
          <c:order val="0"/>
          <c:tx>
            <c:strRef>
              <c:f>turbina!$N$2</c:f>
              <c:strCache>
                <c:ptCount val="1"/>
                <c:pt idx="0">
                  <c:v>W turbina</c:v>
                </c:pt>
              </c:strCache>
            </c:strRef>
          </c:tx>
          <c:marker>
            <c:symbol val="none"/>
          </c:marker>
          <c:cat>
            <c:strRef>
              <c:f>turbina!$O$2:$O$18</c:f>
              <c:strCache>
                <c:ptCount val="17"/>
                <c:pt idx="0">
                  <c:v>RPM</c:v>
                </c:pt>
                <c:pt idx="1">
                  <c:v>19</c:v>
                </c:pt>
                <c:pt idx="2">
                  <c:v>38</c:v>
                </c:pt>
                <c:pt idx="3">
                  <c:v>57</c:v>
                </c:pt>
                <c:pt idx="4">
                  <c:v>76</c:v>
                </c:pt>
                <c:pt idx="5">
                  <c:v>95</c:v>
                </c:pt>
                <c:pt idx="6">
                  <c:v>115</c:v>
                </c:pt>
                <c:pt idx="7">
                  <c:v>134</c:v>
                </c:pt>
                <c:pt idx="8">
                  <c:v>153</c:v>
                </c:pt>
                <c:pt idx="9">
                  <c:v>172</c:v>
                </c:pt>
                <c:pt idx="10">
                  <c:v>191</c:v>
                </c:pt>
                <c:pt idx="11">
                  <c:v>210</c:v>
                </c:pt>
                <c:pt idx="12">
                  <c:v>229</c:v>
                </c:pt>
                <c:pt idx="13">
                  <c:v>248</c:v>
                </c:pt>
                <c:pt idx="14">
                  <c:v>267</c:v>
                </c:pt>
                <c:pt idx="15">
                  <c:v>286</c:v>
                </c:pt>
                <c:pt idx="16">
                  <c:v>306</c:v>
                </c:pt>
              </c:strCache>
            </c:strRef>
          </c:cat>
          <c:val>
            <c:numRef>
              <c:f>turbina!$N$3:$N$18</c:f>
              <c:numCache>
                <c:formatCode>#,##0</c:formatCode>
                <c:ptCount val="16"/>
                <c:pt idx="0">
                  <c:v>0.84823199999999999</c:v>
                </c:pt>
                <c:pt idx="1">
                  <c:v>6.7858559999999999</c:v>
                </c:pt>
                <c:pt idx="2">
                  <c:v>22.902264000000002</c:v>
                </c:pt>
                <c:pt idx="3">
                  <c:v>54.286847999999999</c:v>
                </c:pt>
                <c:pt idx="4">
                  <c:v>106.029</c:v>
                </c:pt>
                <c:pt idx="5">
                  <c:v>183.21811200000002</c:v>
                </c:pt>
                <c:pt idx="6">
                  <c:v>290.94357600000001</c:v>
                </c:pt>
                <c:pt idx="7">
                  <c:v>434.29478399999999</c:v>
                </c:pt>
                <c:pt idx="8">
                  <c:v>618.36112800000001</c:v>
                </c:pt>
                <c:pt idx="9">
                  <c:v>848.23199999999997</c:v>
                </c:pt>
                <c:pt idx="10">
                  <c:v>1128.9967919999999</c:v>
                </c:pt>
                <c:pt idx="11">
                  <c:v>1465.7448960000002</c:v>
                </c:pt>
                <c:pt idx="12">
                  <c:v>1863.5657039999999</c:v>
                </c:pt>
                <c:pt idx="13">
                  <c:v>2327.5486080000001</c:v>
                </c:pt>
                <c:pt idx="14">
                  <c:v>2862.7829999999999</c:v>
                </c:pt>
                <c:pt idx="15">
                  <c:v>3474.3582719999999</c:v>
                </c:pt>
              </c:numCache>
            </c:numRef>
          </c:val>
        </c:ser>
        <c:ser>
          <c:idx val="1"/>
          <c:order val="1"/>
          <c:tx>
            <c:strRef>
              <c:f>turbina!$U$2</c:f>
              <c:strCache>
                <c:ptCount val="1"/>
                <c:pt idx="0">
                  <c:v>W bateria</c:v>
                </c:pt>
              </c:strCache>
            </c:strRef>
          </c:tx>
          <c:marker>
            <c:symbol val="none"/>
          </c:marker>
          <c:val>
            <c:numRef>
              <c:f>turbina!$U$3:$U$18</c:f>
              <c:numCache>
                <c:formatCode>#,##0_ ;[Red]\-#,##0\ </c:formatCode>
                <c:ptCount val="16"/>
                <c:pt idx="0">
                  <c:v>-721.67863509039967</c:v>
                </c:pt>
                <c:pt idx="1">
                  <c:v>-510.02393684746619</c:v>
                </c:pt>
                <c:pt idx="2">
                  <c:v>-298.36923860453282</c:v>
                </c:pt>
                <c:pt idx="3">
                  <c:v>-86.714540361599035</c:v>
                </c:pt>
                <c:pt idx="4">
                  <c:v>124.94015788133444</c:v>
                </c:pt>
                <c:pt idx="5">
                  <c:v>336.59485612426772</c:v>
                </c:pt>
                <c:pt idx="6">
                  <c:v>548.24955436720143</c:v>
                </c:pt>
                <c:pt idx="7">
                  <c:v>759.90425261013513</c:v>
                </c:pt>
                <c:pt idx="8">
                  <c:v>971.55895085306838</c:v>
                </c:pt>
                <c:pt idx="9">
                  <c:v>1183.213649096002</c:v>
                </c:pt>
                <c:pt idx="10">
                  <c:v>1394.8683473389356</c:v>
                </c:pt>
                <c:pt idx="11">
                  <c:v>1606.5230455818687</c:v>
                </c:pt>
                <c:pt idx="12">
                  <c:v>1818.1777438248027</c:v>
                </c:pt>
                <c:pt idx="13">
                  <c:v>2029.8324420677357</c:v>
                </c:pt>
                <c:pt idx="14">
                  <c:v>2241.4871403106704</c:v>
                </c:pt>
                <c:pt idx="15">
                  <c:v>2453.141838553604</c:v>
                </c:pt>
              </c:numCache>
            </c:numRef>
          </c:val>
        </c:ser>
        <c:marker val="1"/>
        <c:axId val="63939328"/>
        <c:axId val="63940864"/>
      </c:lineChart>
      <c:catAx>
        <c:axId val="63939328"/>
        <c:scaling>
          <c:orientation val="minMax"/>
        </c:scaling>
        <c:axPos val="b"/>
        <c:tickLblPos val="nextTo"/>
        <c:crossAx val="63940864"/>
        <c:crosses val="autoZero"/>
        <c:auto val="1"/>
        <c:lblAlgn val="ctr"/>
        <c:lblOffset val="100"/>
      </c:catAx>
      <c:valAx>
        <c:axId val="63940864"/>
        <c:scaling>
          <c:orientation val="minMax"/>
        </c:scaling>
        <c:axPos val="l"/>
        <c:majorGridlines/>
        <c:numFmt formatCode="#,##0" sourceLinked="1"/>
        <c:tickLblPos val="nextTo"/>
        <c:crossAx val="639393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</xdr:colOff>
      <xdr:row>1</xdr:row>
      <xdr:rowOff>15240</xdr:rowOff>
    </xdr:from>
    <xdr:to>
      <xdr:col>11</xdr:col>
      <xdr:colOff>441960</xdr:colOff>
      <xdr:row>19</xdr:row>
      <xdr:rowOff>60960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W18"/>
  <sheetViews>
    <sheetView tabSelected="1" workbookViewId="0">
      <selection activeCell="L21" sqref="L21"/>
    </sheetView>
  </sheetViews>
  <sheetFormatPr baseColWidth="10" defaultRowHeight="14.4"/>
  <cols>
    <col min="1" max="1" width="13.44140625" bestFit="1" customWidth="1"/>
    <col min="2" max="2" width="6" style="2" bestFit="1" customWidth="1"/>
    <col min="3" max="3" width="4.77734375" style="2" customWidth="1"/>
    <col min="4" max="4" width="7" style="2" bestFit="1" customWidth="1"/>
    <col min="5" max="5" width="9.33203125" bestFit="1" customWidth="1"/>
    <col min="6" max="6" width="6.109375" bestFit="1" customWidth="1"/>
    <col min="7" max="7" width="7.6640625" bestFit="1" customWidth="1"/>
    <col min="8" max="8" width="6.44140625" bestFit="1" customWidth="1"/>
    <col min="9" max="9" width="10.88671875" bestFit="1" customWidth="1"/>
    <col min="10" max="10" width="8.77734375" bestFit="1" customWidth="1"/>
    <col min="11" max="11" width="7.6640625" bestFit="1" customWidth="1"/>
    <col min="12" max="12" width="8.109375" customWidth="1"/>
    <col min="13" max="13" width="6.109375" customWidth="1"/>
    <col min="14" max="14" width="8.33203125" bestFit="1" customWidth="1"/>
    <col min="15" max="15" width="6.109375" bestFit="1" customWidth="1"/>
    <col min="16" max="16" width="6.88671875" customWidth="1"/>
    <col min="17" max="17" width="5.44140625" bestFit="1" customWidth="1"/>
    <col min="18" max="18" width="6.6640625" style="52" bestFit="1" customWidth="1"/>
    <col min="19" max="19" width="6.109375" bestFit="1" customWidth="1"/>
    <col min="20" max="20" width="5.21875" bestFit="1" customWidth="1"/>
    <col min="21" max="21" width="6.88671875" bestFit="1" customWidth="1"/>
    <col min="22" max="22" width="5.5546875" bestFit="1" customWidth="1"/>
    <col min="23" max="23" width="6.44140625" customWidth="1"/>
  </cols>
  <sheetData>
    <row r="2" spans="1:23" s="40" customFormat="1" ht="29.4" thickBot="1">
      <c r="C2" s="38"/>
      <c r="D2" s="39"/>
      <c r="M2" s="41" t="s">
        <v>0</v>
      </c>
      <c r="N2" s="42" t="s">
        <v>15</v>
      </c>
      <c r="O2" s="42" t="s">
        <v>19</v>
      </c>
      <c r="P2" s="42" t="s">
        <v>4</v>
      </c>
      <c r="Q2" s="42" t="s">
        <v>11</v>
      </c>
      <c r="R2" s="47" t="s">
        <v>13</v>
      </c>
      <c r="S2" s="42" t="s">
        <v>12</v>
      </c>
      <c r="T2" s="42" t="s">
        <v>14</v>
      </c>
      <c r="U2" s="42" t="s">
        <v>17</v>
      </c>
      <c r="V2" s="42" t="s">
        <v>18</v>
      </c>
      <c r="W2" s="42" t="s">
        <v>16</v>
      </c>
    </row>
    <row r="3" spans="1:23">
      <c r="A3" s="36" t="s">
        <v>3</v>
      </c>
      <c r="B3" s="37">
        <v>1.5</v>
      </c>
      <c r="C3" s="3"/>
      <c r="M3" s="5">
        <v>1</v>
      </c>
      <c r="N3" s="6">
        <f>0.5*3.1416*$B$3^2*1.2*$M3^3*$B$5</f>
        <v>0.84823199999999999</v>
      </c>
      <c r="O3" s="6">
        <f>$M3*$B$4*60/(2*3.1416*$B$3)</f>
        <v>19.098548510313218</v>
      </c>
      <c r="P3" s="6">
        <f>M3*$B$4</f>
        <v>3</v>
      </c>
      <c r="Q3" s="18">
        <f>0.074*$B$12*$O3*$B$11*$B$13*$B$14*$B$15</f>
        <v>3.1748204736440035</v>
      </c>
      <c r="R3" s="48">
        <v>2</v>
      </c>
      <c r="S3" s="43">
        <f>(Q3-R3-$B$18)/$B$16</f>
        <v>-20.046628752511101</v>
      </c>
      <c r="T3" s="43">
        <f t="shared" ref="T3:T18" si="0">S3*3</f>
        <v>-60.139886257533306</v>
      </c>
      <c r="U3" s="43">
        <f>T3*$B$18</f>
        <v>-721.67863509039967</v>
      </c>
      <c r="V3" s="19">
        <f>3*S3^2*$B$16</f>
        <v>651.02506543242771</v>
      </c>
      <c r="W3" s="20">
        <f t="shared" ref="W3:W18" si="1">U3/(U3+V3)</f>
        <v>10.214326587941498</v>
      </c>
    </row>
    <row r="4" spans="1:23">
      <c r="A4" s="11" t="s">
        <v>1</v>
      </c>
      <c r="B4" s="12">
        <v>3</v>
      </c>
      <c r="C4" s="4"/>
      <c r="M4" s="24">
        <v>2</v>
      </c>
      <c r="N4" s="25">
        <f>0.5*3.1416*$B$3^2*1.2*$M4^3*$B$5</f>
        <v>6.7858559999999999</v>
      </c>
      <c r="O4" s="25">
        <f>$M4*$B$4*60/(2*3.1416*$B$3)</f>
        <v>38.197097020626437</v>
      </c>
      <c r="P4" s="25">
        <f>M4*$B$4</f>
        <v>6</v>
      </c>
      <c r="Q4" s="26">
        <f>0.074*$B$12*$O4*$B$11*$B$13*$B$14*$B$15</f>
        <v>6.3496409472880071</v>
      </c>
      <c r="R4" s="49">
        <v>2</v>
      </c>
      <c r="S4" s="44">
        <f>(Q4-R4-turbina!$B$18)/turbina!$B$16</f>
        <v>-14.167331579096283</v>
      </c>
      <c r="T4" s="44">
        <f t="shared" si="0"/>
        <v>-42.501994737288847</v>
      </c>
      <c r="U4" s="44">
        <f>T4*turbina!$B$18</f>
        <v>-510.02393684746619</v>
      </c>
      <c r="V4" s="27">
        <f>3*S4^2*turbina!$B$16</f>
        <v>325.15552019673527</v>
      </c>
      <c r="W4" s="28">
        <f t="shared" si="1"/>
        <v>2.758848407356929</v>
      </c>
    </row>
    <row r="5" spans="1:23" ht="15" thickBot="1">
      <c r="A5" s="13" t="s">
        <v>2</v>
      </c>
      <c r="B5" s="14">
        <v>0.2</v>
      </c>
      <c r="M5" s="7">
        <v>3</v>
      </c>
      <c r="N5" s="8">
        <f>0.5*3.1416*$B$3^2*1.2*$M5^3*$B$5</f>
        <v>22.902264000000002</v>
      </c>
      <c r="O5" s="8">
        <f>$M5*$B$4*60/(2*3.1416*$B$3)</f>
        <v>57.295645530939652</v>
      </c>
      <c r="P5" s="8">
        <f>M5*$B$4</f>
        <v>9</v>
      </c>
      <c r="Q5" s="15">
        <f>0.074*$B$12*$O5*$B$11*$B$13*$B$14*$B$15</f>
        <v>9.524461420932008</v>
      </c>
      <c r="R5" s="50">
        <v>2</v>
      </c>
      <c r="S5" s="45">
        <f>(Q5-R5-turbina!$B$18)/turbina!$B$16</f>
        <v>-8.2880344056814668</v>
      </c>
      <c r="T5" s="45">
        <f t="shared" si="0"/>
        <v>-24.864103217044402</v>
      </c>
      <c r="U5" s="45">
        <f>T5*turbina!$B$18</f>
        <v>-298.36923860453282</v>
      </c>
      <c r="V5" s="17">
        <f>3*S5^2*turbina!$B$16</f>
        <v>111.28025318181079</v>
      </c>
      <c r="W5" s="16">
        <f t="shared" si="1"/>
        <v>1.5947985282531536</v>
      </c>
    </row>
    <row r="6" spans="1:23" s="1" customFormat="1" ht="15" thickBot="1">
      <c r="A6"/>
      <c r="B6" s="2"/>
      <c r="M6" s="7">
        <v>4</v>
      </c>
      <c r="N6" s="8">
        <f>0.5*3.1416*$B$3^2*1.2*$M6^3*$B$5</f>
        <v>54.286847999999999</v>
      </c>
      <c r="O6" s="8">
        <f>$M6*$B$4*60/(2*3.1416*$B$3)</f>
        <v>76.394194041252874</v>
      </c>
      <c r="P6" s="8">
        <f>M6*$B$4</f>
        <v>12</v>
      </c>
      <c r="Q6" s="15">
        <f>0.074*$B$12*$O6*$B$11*$B$13*$B$14*$B$15</f>
        <v>12.699281894576014</v>
      </c>
      <c r="R6" s="50">
        <v>2</v>
      </c>
      <c r="S6" s="45">
        <f>(Q6-R6-turbina!$B$18)/turbina!$B$16</f>
        <v>-2.40873723226664</v>
      </c>
      <c r="T6" s="45">
        <f t="shared" si="0"/>
        <v>-7.2262116967999201</v>
      </c>
      <c r="U6" s="45">
        <f>T6*turbina!$B$18</f>
        <v>-86.714540361599035</v>
      </c>
      <c r="V6" s="17">
        <f>3*S6^2*turbina!$B$16</f>
        <v>9.3992643876542363</v>
      </c>
      <c r="W6" s="16">
        <f t="shared" si="1"/>
        <v>1.1215705986850748</v>
      </c>
    </row>
    <row r="7" spans="1:23">
      <c r="A7" s="29" t="s">
        <v>5</v>
      </c>
      <c r="B7" s="30">
        <v>0.2</v>
      </c>
      <c r="M7" s="7">
        <v>5</v>
      </c>
      <c r="N7" s="8">
        <f>0.5*3.1416*$B$3^2*1.2*$M7^3*$B$5</f>
        <v>106.029</v>
      </c>
      <c r="O7" s="8">
        <f>$M7*$B$4*60/(2*3.1416*$B$3)</f>
        <v>95.492742551566081</v>
      </c>
      <c r="P7" s="8">
        <f>M7*$B$4</f>
        <v>15</v>
      </c>
      <c r="Q7" s="15">
        <f>0.074*$B$12*$O7*$B$11*$B$13*$B$14*$B$15</f>
        <v>15.874102368220017</v>
      </c>
      <c r="R7" s="50">
        <v>2</v>
      </c>
      <c r="S7" s="45">
        <f>(Q7-R7-turbina!$B$18)/turbina!$B$16</f>
        <v>3.4705599411481791</v>
      </c>
      <c r="T7" s="45">
        <f t="shared" si="0"/>
        <v>10.411679823444537</v>
      </c>
      <c r="U7" s="45">
        <f>T7*turbina!$B$18</f>
        <v>124.94015788133444</v>
      </c>
      <c r="V7" s="17">
        <f>3*S7^2*turbina!$B$16</f>
        <v>19.512553814265974</v>
      </c>
      <c r="W7" s="16">
        <f t="shared" si="1"/>
        <v>0.86492082021011818</v>
      </c>
    </row>
    <row r="8" spans="1:23">
      <c r="A8" s="31" t="s">
        <v>6</v>
      </c>
      <c r="B8" s="32">
        <v>0.13</v>
      </c>
      <c r="M8" s="7">
        <v>6</v>
      </c>
      <c r="N8" s="8">
        <f>0.5*3.1416*$B$3^2*1.2*$M8^3*$B$5</f>
        <v>183.21811200000002</v>
      </c>
      <c r="O8" s="8">
        <f>$M8*$B$4*60/(2*3.1416*$B$3)</f>
        <v>114.5912910618793</v>
      </c>
      <c r="P8" s="8">
        <f>M8*$B$4</f>
        <v>18</v>
      </c>
      <c r="Q8" s="15">
        <f>0.074*$B$12*$O8*$B$11*$B$13*$B$14*$B$15</f>
        <v>19.048922841864016</v>
      </c>
      <c r="R8" s="50">
        <v>2</v>
      </c>
      <c r="S8" s="45">
        <f>(Q8-R8-turbina!$B$18)/turbina!$B$16</f>
        <v>9.3498571145629921</v>
      </c>
      <c r="T8" s="45">
        <f t="shared" si="0"/>
        <v>28.049571343688974</v>
      </c>
      <c r="U8" s="45">
        <f>T8*turbina!$B$18</f>
        <v>336.59485612426772</v>
      </c>
      <c r="V8" s="17">
        <f>3*S8^2*turbina!$B$16</f>
        <v>141.6201214616456</v>
      </c>
      <c r="W8" s="16">
        <f t="shared" si="1"/>
        <v>0.70385678387456418</v>
      </c>
    </row>
    <row r="9" spans="1:23">
      <c r="A9" s="31" t="s">
        <v>20</v>
      </c>
      <c r="B9" s="32">
        <v>36</v>
      </c>
      <c r="M9" s="7">
        <v>7</v>
      </c>
      <c r="N9" s="8">
        <f>0.5*3.1416*$B$3^2*1.2*$M9^3*$B$5</f>
        <v>290.94357600000001</v>
      </c>
      <c r="O9" s="8">
        <f>$M9*$B$4*60/(2*3.1416*$B$3)</f>
        <v>133.68983957219251</v>
      </c>
      <c r="P9" s="8">
        <f>M9*$B$4</f>
        <v>21</v>
      </c>
      <c r="Q9" s="15">
        <f>0.074*$B$12*$O9*$B$11*$B$13*$B$14*$B$15</f>
        <v>22.22374331550802</v>
      </c>
      <c r="R9" s="50">
        <v>2</v>
      </c>
      <c r="S9" s="45">
        <f>(Q9-R9-turbina!$B$18)/turbina!$B$16</f>
        <v>15.229154287977815</v>
      </c>
      <c r="T9" s="45">
        <f t="shared" si="0"/>
        <v>45.687462863933447</v>
      </c>
      <c r="U9" s="45">
        <f>T9*turbina!$B$18</f>
        <v>548.24955436720143</v>
      </c>
      <c r="V9" s="17">
        <f>3*S9^2*turbina!$B$16</f>
        <v>375.72196732979364</v>
      </c>
      <c r="W9" s="16">
        <f t="shared" si="1"/>
        <v>0.59336196137329977</v>
      </c>
    </row>
    <row r="10" spans="1:23">
      <c r="A10" s="31" t="s">
        <v>21</v>
      </c>
      <c r="B10" s="32">
        <v>24</v>
      </c>
      <c r="M10" s="7">
        <v>8</v>
      </c>
      <c r="N10" s="8">
        <f>0.5*3.1416*$B$3^2*1.2*$M10^3*$B$5</f>
        <v>434.29478399999999</v>
      </c>
      <c r="O10" s="8">
        <f>$M10*$B$4*60/(2*3.1416*$B$3)</f>
        <v>152.78838808250575</v>
      </c>
      <c r="P10" s="8">
        <f>M10*$B$4</f>
        <v>24</v>
      </c>
      <c r="Q10" s="15">
        <f>0.074*$B$12*$O10*$B$11*$B$13*$B$14*$B$15</f>
        <v>25.398563789152028</v>
      </c>
      <c r="R10" s="50">
        <v>2</v>
      </c>
      <c r="S10" s="45">
        <f>(Q10-R10-turbina!$B$18)/turbina!$B$16</f>
        <v>21.108451461392644</v>
      </c>
      <c r="T10" s="45">
        <f t="shared" si="0"/>
        <v>63.325354384177928</v>
      </c>
      <c r="U10" s="45">
        <f>T10*turbina!$B$18</f>
        <v>759.90425261013513</v>
      </c>
      <c r="V10" s="17">
        <f>3*S10^2*turbina!$B$16</f>
        <v>721.8180914187102</v>
      </c>
      <c r="W10" s="16">
        <f t="shared" si="1"/>
        <v>0.51285198989706382</v>
      </c>
    </row>
    <row r="11" spans="1:23">
      <c r="A11" s="31" t="s">
        <v>7</v>
      </c>
      <c r="B11" s="32">
        <f>B8/2</f>
        <v>6.5000000000000002E-2</v>
      </c>
      <c r="M11" s="7">
        <v>9</v>
      </c>
      <c r="N11" s="8">
        <f>0.5*3.1416*$B$3^2*1.2*$M11^3*$B$5</f>
        <v>618.36112800000001</v>
      </c>
      <c r="O11" s="8">
        <f>$M11*$B$4*60/(2*3.1416*$B$3)</f>
        <v>171.88693659281896</v>
      </c>
      <c r="P11" s="8">
        <f>M11*$B$4</f>
        <v>27</v>
      </c>
      <c r="Q11" s="15">
        <f>0.074*$B$12*$O11*$B$11*$B$13*$B$14*$B$15</f>
        <v>28.573384262796026</v>
      </c>
      <c r="R11" s="50">
        <v>2</v>
      </c>
      <c r="S11" s="45">
        <f>(Q11-R11-turbina!$B$18)/turbina!$B$16</f>
        <v>26.987748634807453</v>
      </c>
      <c r="T11" s="45">
        <f t="shared" si="0"/>
        <v>80.963245904422365</v>
      </c>
      <c r="U11" s="45">
        <f>T11*turbina!$B$18</f>
        <v>971.55895085306838</v>
      </c>
      <c r="V11" s="17">
        <f>3*S11^2*turbina!$B$16</f>
        <v>1179.9084937283935</v>
      </c>
      <c r="W11" s="16">
        <f t="shared" si="1"/>
        <v>0.45157966638071617</v>
      </c>
    </row>
    <row r="12" spans="1:23">
      <c r="A12" s="31" t="s">
        <v>8</v>
      </c>
      <c r="B12" s="33">
        <f>B10/B9</f>
        <v>0.66666666666666663</v>
      </c>
      <c r="M12" s="7">
        <v>10</v>
      </c>
      <c r="N12" s="8">
        <f>0.5*3.1416*$B$3^2*1.2*$M12^3*$B$5</f>
        <v>848.23199999999997</v>
      </c>
      <c r="O12" s="8">
        <f>$M12*$B$4*60/(2*3.1416*$B$3)</f>
        <v>190.98548510313216</v>
      </c>
      <c r="P12" s="8">
        <f>M12*$B$4</f>
        <v>30</v>
      </c>
      <c r="Q12" s="15">
        <f>0.074*$B$12*$O12*$B$11*$B$13*$B$14*$B$15</f>
        <v>31.748204736440034</v>
      </c>
      <c r="R12" s="50">
        <v>2</v>
      </c>
      <c r="S12" s="45">
        <f>(Q12-R12-turbina!$B$18)/turbina!$B$16</f>
        <v>32.867045808222279</v>
      </c>
      <c r="T12" s="45">
        <f t="shared" si="0"/>
        <v>98.601137424666831</v>
      </c>
      <c r="U12" s="45">
        <f>T12*turbina!$B$18</f>
        <v>1183.213649096002</v>
      </c>
      <c r="V12" s="17">
        <f>3*S12^2*turbina!$B$16</f>
        <v>1749.9931742588465</v>
      </c>
      <c r="W12" s="16">
        <f t="shared" si="1"/>
        <v>0.40338568684451104</v>
      </c>
    </row>
    <row r="13" spans="1:23">
      <c r="A13" s="31" t="s">
        <v>9</v>
      </c>
      <c r="B13" s="32">
        <v>1.2</v>
      </c>
      <c r="M13" s="7">
        <v>11</v>
      </c>
      <c r="N13" s="8">
        <f>0.5*3.1416*$B$3^2*1.2*$M13^3*$B$5</f>
        <v>1128.9967919999999</v>
      </c>
      <c r="O13" s="8">
        <f>$M13*$B$4*60/(2*3.1416*$B$3)</f>
        <v>210.0840336134454</v>
      </c>
      <c r="P13" s="8">
        <f>M13*$B$4</f>
        <v>33</v>
      </c>
      <c r="Q13" s="15">
        <f>0.074*$B$12*$O13*$B$11*$B$13*$B$14*$B$15</f>
        <v>34.923025210084035</v>
      </c>
      <c r="R13" s="50">
        <v>2</v>
      </c>
      <c r="S13" s="45">
        <f>(Q13-R13-turbina!$B$18)/turbina!$B$16</f>
        <v>38.746342981637099</v>
      </c>
      <c r="T13" s="45">
        <f t="shared" si="0"/>
        <v>116.2390289449113</v>
      </c>
      <c r="U13" s="45">
        <f>T13*turbina!$B$18</f>
        <v>1394.8683473389356</v>
      </c>
      <c r="V13" s="17">
        <f>3*S13^2*turbina!$B$16</f>
        <v>2432.0721330100669</v>
      </c>
      <c r="W13" s="16">
        <f t="shared" si="1"/>
        <v>0.36448655381536765</v>
      </c>
    </row>
    <row r="14" spans="1:23">
      <c r="A14" s="31" t="s">
        <v>10</v>
      </c>
      <c r="B14" s="32">
        <v>18</v>
      </c>
      <c r="M14" s="7">
        <v>12</v>
      </c>
      <c r="N14" s="8">
        <f>0.5*3.1416*$B$3^2*1.2*$M14^3*$B$5</f>
        <v>1465.7448960000002</v>
      </c>
      <c r="O14" s="8">
        <f>$M14*$B$4*60/(2*3.1416*$B$3)</f>
        <v>229.18258212375861</v>
      </c>
      <c r="P14" s="8">
        <f>M14*$B$4</f>
        <v>36</v>
      </c>
      <c r="Q14" s="15">
        <f>0.074*$B$12*$O14*$B$11*$B$13*$B$14*$B$15</f>
        <v>38.097845683728032</v>
      </c>
      <c r="R14" s="50">
        <v>2</v>
      </c>
      <c r="S14" s="45">
        <f>(Q14-R14-turbina!$B$18)/turbina!$B$16</f>
        <v>44.625640155051912</v>
      </c>
      <c r="T14" s="45">
        <f t="shared" si="0"/>
        <v>133.87692046515573</v>
      </c>
      <c r="U14" s="45">
        <f>T14*turbina!$B$18</f>
        <v>1606.5230455818687</v>
      </c>
      <c r="V14" s="17">
        <f>3*S14^2*turbina!$B$16</f>
        <v>3226.1453699820545</v>
      </c>
      <c r="W14" s="16">
        <f t="shared" si="1"/>
        <v>0.33242981049723103</v>
      </c>
    </row>
    <row r="15" spans="1:23">
      <c r="A15" s="31" t="s">
        <v>5</v>
      </c>
      <c r="B15" s="32">
        <f>12*B7</f>
        <v>2.4000000000000004</v>
      </c>
      <c r="M15" s="7">
        <v>13</v>
      </c>
      <c r="N15" s="8">
        <f>0.5*3.1416*$B$3^2*1.2*$M15^3*$B$5</f>
        <v>1863.5657039999999</v>
      </c>
      <c r="O15" s="8">
        <f>$M15*$B$4*60/(2*3.1416*$B$3)</f>
        <v>248.28113063407181</v>
      </c>
      <c r="P15" s="8">
        <f>M15*$B$4</f>
        <v>39</v>
      </c>
      <c r="Q15" s="15">
        <f>0.074*$B$12*$O15*$B$11*$B$13*$B$14*$B$15</f>
        <v>41.272666157372043</v>
      </c>
      <c r="R15" s="50">
        <v>2</v>
      </c>
      <c r="S15" s="45">
        <f>(Q15-R15-turbina!$B$18)/turbina!$B$16</f>
        <v>50.504937328466745</v>
      </c>
      <c r="T15" s="45">
        <f t="shared" si="0"/>
        <v>151.51481198540023</v>
      </c>
      <c r="U15" s="45">
        <f>T15*turbina!$B$18</f>
        <v>1818.1777438248027</v>
      </c>
      <c r="V15" s="17">
        <f>3*S15^2*turbina!$B$16</f>
        <v>4132.212885174813</v>
      </c>
      <c r="W15" s="16">
        <f t="shared" si="1"/>
        <v>0.30555603105513701</v>
      </c>
    </row>
    <row r="16" spans="1:23">
      <c r="A16" s="31" t="s">
        <v>22</v>
      </c>
      <c r="B16" s="32">
        <f>0.03*B14</f>
        <v>0.54</v>
      </c>
      <c r="M16" s="7">
        <v>14</v>
      </c>
      <c r="N16" s="8">
        <f>0.5*3.1416*$B$3^2*1.2*$M16^3*$B$5</f>
        <v>2327.5486080000001</v>
      </c>
      <c r="O16" s="8">
        <f>$M16*$B$4*60/(2*3.1416*$B$3)</f>
        <v>267.37967914438502</v>
      </c>
      <c r="P16" s="8">
        <f>M16*$B$4</f>
        <v>42</v>
      </c>
      <c r="Q16" s="15">
        <f>0.074*$B$12*$O16*$B$11*$B$13*$B$14*$B$15</f>
        <v>44.447486631016041</v>
      </c>
      <c r="R16" s="50">
        <v>2</v>
      </c>
      <c r="S16" s="45">
        <f>(Q16-R16-turbina!$B$18)/turbina!$B$16</f>
        <v>56.384234501881551</v>
      </c>
      <c r="T16" s="45">
        <f t="shared" si="0"/>
        <v>169.15270350564464</v>
      </c>
      <c r="U16" s="45">
        <f>T16*turbina!$B$18</f>
        <v>2029.8324420677357</v>
      </c>
      <c r="V16" s="17">
        <f>3*S16^2*turbina!$B$16</f>
        <v>5150.2746785883355</v>
      </c>
      <c r="W16" s="16">
        <f t="shared" si="1"/>
        <v>0.2827022505316415</v>
      </c>
    </row>
    <row r="17" spans="1:23">
      <c r="A17" s="31" t="s">
        <v>23</v>
      </c>
      <c r="B17" s="32">
        <v>2</v>
      </c>
      <c r="M17" s="7">
        <v>15</v>
      </c>
      <c r="N17" s="8">
        <f>0.5*3.1416*$B$3^2*1.2*$M17^3*$B$5</f>
        <v>2862.7829999999999</v>
      </c>
      <c r="O17" s="8">
        <f>$M17*$B$4*60/(2*3.1416*$B$3)</f>
        <v>286.47822765469829</v>
      </c>
      <c r="P17" s="8">
        <f>M17*$B$4</f>
        <v>45</v>
      </c>
      <c r="Q17" s="15">
        <f>0.074*$B$12*$O17*$B$11*$B$13*$B$14*$B$15</f>
        <v>47.622307104660059</v>
      </c>
      <c r="R17" s="50">
        <v>2</v>
      </c>
      <c r="S17" s="45">
        <f>(Q17-R17-turbina!$B$18)/turbina!$B$16</f>
        <v>62.263531675296399</v>
      </c>
      <c r="T17" s="45">
        <f t="shared" si="0"/>
        <v>186.79059502588919</v>
      </c>
      <c r="U17" s="45">
        <f>T17*turbina!$B$18</f>
        <v>2241.4871403106704</v>
      </c>
      <c r="V17" s="17">
        <f>3*S17^2*turbina!$B$16</f>
        <v>6280.3307502226335</v>
      </c>
      <c r="W17" s="16">
        <f t="shared" si="1"/>
        <v>0.26302922323659228</v>
      </c>
    </row>
    <row r="18" spans="1:23" ht="15" thickBot="1">
      <c r="A18" s="34" t="s">
        <v>24</v>
      </c>
      <c r="B18" s="35">
        <v>12</v>
      </c>
      <c r="M18" s="9">
        <v>16</v>
      </c>
      <c r="N18" s="10">
        <f>0.5*3.1416*$B$3^2*1.2*$M18^3*$B$5</f>
        <v>3474.3582719999999</v>
      </c>
      <c r="O18" s="10">
        <f>$M18*$B$4*60/(2*3.1416*$B$3)</f>
        <v>305.57677616501149</v>
      </c>
      <c r="P18" s="10">
        <f>M18*$B$4</f>
        <v>48</v>
      </c>
      <c r="Q18" s="21">
        <f>0.074*$B$12*$O18*$B$11*$B$13*$B$14*$B$15</f>
        <v>50.797127578304057</v>
      </c>
      <c r="R18" s="51">
        <v>2</v>
      </c>
      <c r="S18" s="46">
        <f>(Q18-R18-turbina!$B$18)/turbina!$B$16</f>
        <v>68.142828848711218</v>
      </c>
      <c r="T18" s="46">
        <f t="shared" si="0"/>
        <v>204.42848654613366</v>
      </c>
      <c r="U18" s="46">
        <f>T18*turbina!$B$18</f>
        <v>2453.141838553604</v>
      </c>
      <c r="V18" s="22">
        <f>3*S18^2*turbina!$B$16</f>
        <v>7522.3811000776959</v>
      </c>
      <c r="W18" s="23">
        <f t="shared" si="1"/>
        <v>0.24591611423733434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turbina</vt:lpstr>
      <vt:lpstr>graficas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RLOPEZ-LAX</dc:creator>
  <cp:lastModifiedBy>RLOPEZ-LAX</cp:lastModifiedBy>
  <dcterms:created xsi:type="dcterms:W3CDTF">2010-11-25T15:28:48Z</dcterms:created>
  <dcterms:modified xsi:type="dcterms:W3CDTF">2010-11-26T10:31:31Z</dcterms:modified>
</cp:coreProperties>
</file>